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enate Chmill\Documents\golf\Golf 2026\"/>
    </mc:Choice>
  </mc:AlternateContent>
  <xr:revisionPtr revIDLastSave="0" documentId="13_ncr:1_{6877D232-D3AB-4775-B4F0-8A00106B4BB3}" xr6:coauthVersionLast="47" xr6:coauthVersionMax="47" xr10:uidLastSave="{00000000-0000-0000-0000-000000000000}"/>
  <bookViews>
    <workbookView xWindow="-108" yWindow="-108" windowWidth="23256" windowHeight="12456" xr2:uid="{72F98C2D-12C6-49C4-A90C-AF5B5C27FDF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/>
  <c r="H5" i="1"/>
  <c r="H4" i="1"/>
  <c r="G5" i="1"/>
  <c r="G4" i="1"/>
  <c r="J78" i="1"/>
  <c r="H82" i="1" l="1"/>
  <c r="K9" i="1" s="1"/>
  <c r="G82" i="1"/>
  <c r="J9" i="1" s="1"/>
  <c r="H81" i="1"/>
  <c r="K8" i="1" s="1"/>
  <c r="G81" i="1"/>
  <c r="J8" i="1" s="1"/>
  <c r="G25" i="1"/>
  <c r="G7" i="1" s="1"/>
  <c r="H80" i="1"/>
  <c r="K7" i="1" s="1"/>
  <c r="K81" i="1"/>
  <c r="G80" i="1"/>
  <c r="J7" i="1" s="1"/>
  <c r="K80" i="1"/>
  <c r="K82" i="1"/>
  <c r="J81" i="1"/>
  <c r="J80" i="1"/>
  <c r="H8" i="1" l="1"/>
  <c r="F7" i="1"/>
  <c r="H7" i="1"/>
  <c r="F8" i="1"/>
  <c r="H9" i="1"/>
  <c r="I9" i="1"/>
  <c r="G9" i="1"/>
  <c r="I8" i="1"/>
  <c r="G8" i="1"/>
  <c r="I7" i="1"/>
  <c r="J82" i="1"/>
  <c r="F9" i="1" s="1"/>
  <c r="F4" i="1"/>
  <c r="K78" i="1"/>
  <c r="J79" i="1"/>
  <c r="F5" i="1" s="1"/>
  <c r="K79" i="1"/>
  <c r="G78" i="1"/>
  <c r="J4" i="1" s="1"/>
  <c r="H78" i="1"/>
  <c r="K4" i="1" s="1"/>
  <c r="G79" i="1"/>
  <c r="J5" i="1" s="1"/>
  <c r="H79" i="1"/>
  <c r="K5" i="1" s="1"/>
</calcChain>
</file>

<file path=xl/sharedStrings.xml><?xml version="1.0" encoding="utf-8"?>
<sst xmlns="http://schemas.openxmlformats.org/spreadsheetml/2006/main" count="88" uniqueCount="62">
  <si>
    <t>CR</t>
  </si>
  <si>
    <t>Slope</t>
  </si>
  <si>
    <t>PAR</t>
  </si>
  <si>
    <t>A</t>
  </si>
  <si>
    <t>B</t>
  </si>
  <si>
    <t>Damen</t>
  </si>
  <si>
    <t>Herren</t>
  </si>
  <si>
    <t xml:space="preserve"> 9L CR</t>
  </si>
  <si>
    <t>9LCR</t>
  </si>
  <si>
    <t>AA</t>
  </si>
  <si>
    <t>BB</t>
  </si>
  <si>
    <t>AB</t>
  </si>
  <si>
    <t>9L</t>
  </si>
  <si>
    <t>CH=HCPIx9lSlope/113)+(2x9LCR-2x9LPAR)</t>
  </si>
  <si>
    <t>18 L</t>
  </si>
  <si>
    <t>CH=HCPUx(slop/113)+(CR-PAR)</t>
  </si>
  <si>
    <t>2x9L</t>
  </si>
  <si>
    <t>CH: HCPIx(9LSlope/133)+(2x9LCR-2x)l PAR)</t>
  </si>
  <si>
    <t>Vorgabeschläge</t>
  </si>
  <si>
    <t>D</t>
  </si>
  <si>
    <t>H</t>
  </si>
  <si>
    <t>SD (nicht gespielte 9 Loch= Tabelle)</t>
  </si>
  <si>
    <t>18L</t>
  </si>
  <si>
    <t>PCC nur zur nachträglichen Kontrolle, da er in seltenen Fällen nachträglich vom DGV berechnet wird.</t>
  </si>
  <si>
    <t>Auswahl des Platzes</t>
  </si>
  <si>
    <t>n.v.</t>
  </si>
  <si>
    <t>Platz</t>
  </si>
  <si>
    <r>
      <t xml:space="preserve">Eingabe des </t>
    </r>
    <r>
      <rPr>
        <b/>
        <sz val="11"/>
        <color theme="1"/>
        <rFont val="Calibri"/>
        <family val="2"/>
        <scheme val="minor"/>
      </rPr>
      <t>Fremdplatz</t>
    </r>
    <r>
      <rPr>
        <sz val="11"/>
        <color theme="1"/>
        <rFont val="Calibri"/>
        <family val="2"/>
        <scheme val="minor"/>
      </rPr>
      <t>-Ratings</t>
    </r>
  </si>
  <si>
    <t>18 Loch GC Hünxerwald</t>
  </si>
  <si>
    <t>18 Loch Fremdplatz</t>
  </si>
  <si>
    <t>18 Hünxe</t>
  </si>
  <si>
    <t>18 Fremd</t>
  </si>
  <si>
    <t>9 Hünxe A</t>
  </si>
  <si>
    <t>9 Hünxe B</t>
  </si>
  <si>
    <t>9 Fremd</t>
  </si>
  <si>
    <t>Damen (GBE)</t>
  </si>
  <si>
    <t>Damen (Stablef.)</t>
  </si>
  <si>
    <t>Herren (Stablef.)</t>
  </si>
  <si>
    <t>SD für gespielte 9Loch Runde über GBE</t>
  </si>
  <si>
    <t xml:space="preserve">Scoredifferential der gespielten Runde (SD) </t>
  </si>
  <si>
    <t>Damen rot</t>
  </si>
  <si>
    <t>Herren gelb</t>
  </si>
  <si>
    <t>Herren             gelb</t>
  </si>
  <si>
    <t>Damen          rot</t>
  </si>
  <si>
    <t>Herren   (GBE)</t>
  </si>
  <si>
    <r>
      <t xml:space="preserve"> 9 Loch GC Hünxerwald </t>
    </r>
    <r>
      <rPr>
        <b/>
        <sz val="11"/>
        <color theme="1"/>
        <rFont val="Calibri"/>
        <family val="2"/>
        <scheme val="minor"/>
      </rPr>
      <t xml:space="preserve">A </t>
    </r>
    <r>
      <rPr>
        <sz val="11"/>
        <color theme="1"/>
        <rFont val="Calibri"/>
        <family val="2"/>
        <scheme val="minor"/>
      </rPr>
      <t>1-9</t>
    </r>
  </si>
  <si>
    <r>
      <t xml:space="preserve"> 9 Loch GC Hünxerwald </t>
    </r>
    <r>
      <rPr>
        <b/>
        <sz val="11"/>
        <color theme="1"/>
        <rFont val="Calibri"/>
        <family val="2"/>
        <scheme val="minor"/>
      </rPr>
      <t xml:space="preserve">B </t>
    </r>
    <r>
      <rPr>
        <sz val="11"/>
        <color theme="1"/>
        <rFont val="Calibri"/>
        <family val="2"/>
        <scheme val="minor"/>
      </rPr>
      <t>10-18</t>
    </r>
  </si>
  <si>
    <t xml:space="preserve"> 9 Loch Fremdplatz</t>
  </si>
  <si>
    <r>
      <t xml:space="preserve">Eingabe gespielte Runde </t>
    </r>
    <r>
      <rPr>
        <b/>
        <sz val="11"/>
        <color theme="1"/>
        <rFont val="Calibri"/>
        <family val="2"/>
        <scheme val="minor"/>
      </rPr>
      <t>GBE</t>
    </r>
    <r>
      <rPr>
        <sz val="11"/>
        <color theme="1"/>
        <rFont val="Calibri"/>
        <family val="2"/>
        <scheme val="minor"/>
      </rPr>
      <t xml:space="preserve"> 18 Loch </t>
    </r>
  </si>
  <si>
    <r>
      <t>Eingabe gespielte Runde</t>
    </r>
    <r>
      <rPr>
        <b/>
        <sz val="11"/>
        <color theme="1"/>
        <rFont val="Calibri"/>
        <family val="2"/>
        <scheme val="minor"/>
      </rPr>
      <t xml:space="preserve"> Stableford-Punkte</t>
    </r>
    <r>
      <rPr>
        <sz val="11"/>
        <color theme="1"/>
        <rFont val="Calibri"/>
        <family val="2"/>
        <scheme val="minor"/>
      </rPr>
      <t xml:space="preserve"> 18 Loch</t>
    </r>
  </si>
  <si>
    <r>
      <t xml:space="preserve">Eingabe gespielte Runde </t>
    </r>
    <r>
      <rPr>
        <b/>
        <sz val="11"/>
        <color theme="1"/>
        <rFont val="Calibri"/>
        <family val="2"/>
        <scheme val="minor"/>
      </rPr>
      <t>GBE</t>
    </r>
    <r>
      <rPr>
        <sz val="11"/>
        <color theme="1"/>
        <rFont val="Calibri"/>
        <family val="2"/>
        <scheme val="minor"/>
      </rPr>
      <t xml:space="preserve"> 9 Loch Ergebnis</t>
    </r>
  </si>
  <si>
    <r>
      <t xml:space="preserve">Eingabe gespielte Runde </t>
    </r>
    <r>
      <rPr>
        <b/>
        <sz val="11"/>
        <color theme="1"/>
        <rFont val="Calibri"/>
        <family val="2"/>
        <scheme val="minor"/>
      </rPr>
      <t>Stableford-Punkte</t>
    </r>
    <r>
      <rPr>
        <sz val="11"/>
        <color theme="1"/>
        <rFont val="Calibri"/>
        <family val="2"/>
        <scheme val="minor"/>
      </rPr>
      <t xml:space="preserve"> 9 Loch</t>
    </r>
  </si>
  <si>
    <r>
      <t xml:space="preserve"> Eingabe </t>
    </r>
    <r>
      <rPr>
        <b/>
        <sz val="11"/>
        <color theme="1"/>
        <rFont val="Calibri"/>
        <family val="2"/>
        <scheme val="minor"/>
      </rPr>
      <t>HCPI</t>
    </r>
  </si>
  <si>
    <t>Weiße Felder = Eingabefelder</t>
  </si>
  <si>
    <r>
      <rPr>
        <b/>
        <sz val="11"/>
        <color rgb="FFFFFF00"/>
        <rFont val="Calibri"/>
        <family val="2"/>
        <scheme val="minor"/>
      </rPr>
      <t xml:space="preserve">Herren </t>
    </r>
    <r>
      <rPr>
        <b/>
        <sz val="11"/>
        <color rgb="FFFF0000"/>
        <rFont val="Calibri"/>
        <family val="2"/>
        <scheme val="minor"/>
      </rPr>
      <t xml:space="preserve">ROT </t>
    </r>
  </si>
  <si>
    <t>18 Loch AB</t>
  </si>
  <si>
    <t>9 Loch Platz A</t>
  </si>
  <si>
    <t>Zur Eingabe unter Fremdplatz:</t>
  </si>
  <si>
    <r>
      <t xml:space="preserve">Course Rating 2024 GC Hünxerwald </t>
    </r>
    <r>
      <rPr>
        <b/>
        <sz val="11"/>
        <color rgb="FFFF0000"/>
        <rFont val="Calibri"/>
        <family val="2"/>
        <scheme val="minor"/>
      </rPr>
      <t>Herren vom roten Abschlag</t>
    </r>
  </si>
  <si>
    <t>9 Loch Platz B</t>
  </si>
  <si>
    <t>Course Handicap                          (CH; alt:Vorgabeschläge)</t>
  </si>
  <si>
    <r>
      <t xml:space="preserve"> Gültig ab 12.08.2024 </t>
    </r>
    <r>
      <rPr>
        <sz val="8"/>
        <color theme="1"/>
        <rFont val="Calibri"/>
        <family val="2"/>
        <scheme val="minor"/>
      </rPr>
      <t>RC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</si>
</sst>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1E1E1E"/>
      <name val="Segoe UI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3FD6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2" borderId="4" xfId="0" applyFill="1" applyBorder="1"/>
    <xf numFmtId="0" fontId="0" fillId="3" borderId="4" xfId="0" applyFill="1" applyBorder="1"/>
    <xf numFmtId="0" fontId="1" fillId="0" borderId="4" xfId="0" applyFont="1" applyBorder="1" applyAlignment="1">
      <alignment horizontal="center"/>
    </xf>
    <xf numFmtId="0" fontId="2" fillId="3" borderId="4" xfId="0" applyFont="1" applyFill="1" applyBorder="1"/>
    <xf numFmtId="0" fontId="0" fillId="0" borderId="4" xfId="0" applyBorder="1"/>
    <xf numFmtId="0" fontId="0" fillId="0" borderId="5" xfId="0" applyBorder="1"/>
    <xf numFmtId="0" fontId="0" fillId="5" borderId="0" xfId="0" applyFill="1"/>
    <xf numFmtId="0" fontId="0" fillId="0" borderId="0" xfId="0" applyProtection="1">
      <protection hidden="1"/>
    </xf>
    <xf numFmtId="0" fontId="0" fillId="6" borderId="12" xfId="0" applyFill="1" applyBorder="1" applyAlignment="1" applyProtection="1">
      <alignment horizontal="center"/>
      <protection hidden="1"/>
    </xf>
    <xf numFmtId="0" fontId="0" fillId="5" borderId="0" xfId="0" applyFill="1" applyProtection="1">
      <protection hidden="1"/>
    </xf>
    <xf numFmtId="165" fontId="0" fillId="6" borderId="1" xfId="0" applyNumberFormat="1" applyFill="1" applyBorder="1" applyAlignment="1" applyProtection="1">
      <alignment horizontal="center"/>
      <protection hidden="1"/>
    </xf>
    <xf numFmtId="0" fontId="0" fillId="6" borderId="30" xfId="0" applyFill="1" applyBorder="1" applyAlignment="1" applyProtection="1">
      <alignment horizontal="center"/>
      <protection hidden="1"/>
    </xf>
    <xf numFmtId="0" fontId="0" fillId="10" borderId="4" xfId="0" applyFill="1" applyBorder="1" applyProtection="1">
      <protection hidden="1"/>
    </xf>
    <xf numFmtId="0" fontId="0" fillId="10" borderId="4" xfId="0" applyFill="1" applyBorder="1" applyAlignment="1" applyProtection="1">
      <alignment horizontal="center" vertical="center"/>
      <protection hidden="1"/>
    </xf>
    <xf numFmtId="2" fontId="0" fillId="0" borderId="4" xfId="0" applyNumberFormat="1" applyBorder="1" applyAlignment="1" applyProtection="1">
      <alignment horizontal="center"/>
      <protection hidden="1"/>
    </xf>
    <xf numFmtId="165" fontId="0" fillId="6" borderId="29" xfId="0" applyNumberFormat="1" applyFill="1" applyBorder="1" applyAlignment="1" applyProtection="1">
      <alignment horizontal="center"/>
      <protection hidden="1"/>
    </xf>
    <xf numFmtId="165" fontId="0" fillId="7" borderId="2" xfId="0" applyNumberFormat="1" applyFill="1" applyBorder="1" applyProtection="1">
      <protection hidden="1"/>
    </xf>
    <xf numFmtId="165" fontId="0" fillId="7" borderId="31" xfId="0" applyNumberFormat="1" applyFill="1" applyBorder="1" applyProtection="1">
      <protection hidden="1"/>
    </xf>
    <xf numFmtId="165" fontId="0" fillId="6" borderId="2" xfId="0" applyNumberFormat="1" applyFill="1" applyBorder="1" applyAlignment="1" applyProtection="1">
      <alignment horizontal="center"/>
      <protection hidden="1"/>
    </xf>
    <xf numFmtId="165" fontId="0" fillId="6" borderId="32" xfId="0" applyNumberFormat="1" applyFill="1" applyBorder="1" applyAlignment="1" applyProtection="1">
      <alignment horizontal="center"/>
      <protection hidden="1"/>
    </xf>
    <xf numFmtId="165" fontId="0" fillId="7" borderId="3" xfId="0" applyNumberFormat="1" applyFill="1" applyBorder="1" applyProtection="1">
      <protection hidden="1"/>
    </xf>
    <xf numFmtId="165" fontId="0" fillId="7" borderId="33" xfId="0" applyNumberFormat="1" applyFill="1" applyBorder="1" applyProtection="1">
      <protection hidden="1"/>
    </xf>
    <xf numFmtId="2" fontId="0" fillId="8" borderId="19" xfId="0" applyNumberFormat="1" applyFill="1" applyBorder="1" applyAlignment="1">
      <alignment vertical="center"/>
    </xf>
    <xf numFmtId="2" fontId="0" fillId="8" borderId="34" xfId="0" applyNumberFormat="1" applyFill="1" applyBorder="1" applyAlignment="1">
      <alignment horizontal="center" vertical="center"/>
    </xf>
    <xf numFmtId="0" fontId="1" fillId="12" borderId="35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vertical="center"/>
    </xf>
    <xf numFmtId="2" fontId="0" fillId="13" borderId="38" xfId="0" applyNumberFormat="1" applyFill="1" applyBorder="1" applyAlignment="1">
      <alignment horizontal="center"/>
    </xf>
    <xf numFmtId="2" fontId="0" fillId="13" borderId="0" xfId="0" applyNumberFormat="1" applyFill="1" applyAlignment="1">
      <alignment horizontal="center"/>
    </xf>
    <xf numFmtId="1" fontId="0" fillId="13" borderId="0" xfId="0" applyNumberFormat="1" applyFill="1" applyAlignment="1">
      <alignment horizontal="center" vertical="center"/>
    </xf>
    <xf numFmtId="1" fontId="0" fillId="13" borderId="27" xfId="0" applyNumberFormat="1" applyFill="1" applyBorder="1" applyAlignment="1">
      <alignment horizontal="center" vertical="center"/>
    </xf>
    <xf numFmtId="0" fontId="6" fillId="13" borderId="18" xfId="0" applyFont="1" applyFill="1" applyBorder="1"/>
    <xf numFmtId="0" fontId="7" fillId="13" borderId="23" xfId="0" applyFont="1" applyFill="1" applyBorder="1"/>
    <xf numFmtId="0" fontId="6" fillId="13" borderId="23" xfId="0" applyFont="1" applyFill="1" applyBorder="1"/>
    <xf numFmtId="0" fontId="6" fillId="13" borderId="24" xfId="0" applyFont="1" applyFill="1" applyBorder="1"/>
    <xf numFmtId="0" fontId="0" fillId="13" borderId="38" xfId="0" applyFill="1" applyBorder="1"/>
    <xf numFmtId="0" fontId="0" fillId="13" borderId="0" xfId="0" applyFill="1"/>
    <xf numFmtId="0" fontId="0" fillId="13" borderId="27" xfId="0" applyFill="1" applyBorder="1"/>
    <xf numFmtId="0" fontId="0" fillId="13" borderId="0" xfId="0" applyFill="1" applyAlignment="1">
      <alignment vertical="center"/>
    </xf>
    <xf numFmtId="0" fontId="0" fillId="13" borderId="0" xfId="0" applyFill="1" applyAlignment="1" applyProtection="1">
      <alignment horizontal="center"/>
      <protection locked="0"/>
    </xf>
    <xf numFmtId="2" fontId="0" fillId="13" borderId="0" xfId="0" applyNumberFormat="1" applyFill="1" applyAlignment="1" applyProtection="1">
      <alignment horizontal="center"/>
      <protection hidden="1"/>
    </xf>
    <xf numFmtId="0" fontId="0" fillId="13" borderId="0" xfId="0" applyFill="1" applyProtection="1">
      <protection hidden="1"/>
    </xf>
    <xf numFmtId="2" fontId="0" fillId="13" borderId="0" xfId="0" applyNumberFormat="1" applyFill="1" applyAlignment="1">
      <alignment vertical="center"/>
    </xf>
    <xf numFmtId="0" fontId="0" fillId="13" borderId="42" xfId="0" applyFill="1" applyBorder="1"/>
    <xf numFmtId="0" fontId="0" fillId="13" borderId="43" xfId="0" applyFill="1" applyBorder="1"/>
    <xf numFmtId="0" fontId="0" fillId="13" borderId="43" xfId="0" applyFill="1" applyBorder="1" applyProtection="1">
      <protection hidden="1"/>
    </xf>
    <xf numFmtId="0" fontId="0" fillId="13" borderId="41" xfId="0" applyFill="1" applyBorder="1"/>
    <xf numFmtId="164" fontId="0" fillId="13" borderId="0" xfId="0" applyNumberFormat="1" applyFill="1" applyAlignment="1" applyProtection="1">
      <alignment horizontal="center"/>
      <protection locked="0"/>
    </xf>
    <xf numFmtId="0" fontId="0" fillId="11" borderId="20" xfId="0" applyFill="1" applyBorder="1" applyAlignment="1">
      <alignment vertical="center"/>
    </xf>
    <xf numFmtId="0" fontId="0" fillId="11" borderId="17" xfId="0" applyFill="1" applyBorder="1" applyAlignment="1">
      <alignment vertical="center"/>
    </xf>
    <xf numFmtId="0" fontId="0" fillId="9" borderId="20" xfId="0" applyFill="1" applyBorder="1" applyAlignment="1">
      <alignment vertical="center"/>
    </xf>
    <xf numFmtId="0" fontId="0" fillId="9" borderId="13" xfId="0" applyFill="1" applyBorder="1" applyAlignment="1">
      <alignment vertical="center"/>
    </xf>
    <xf numFmtId="0" fontId="0" fillId="9" borderId="17" xfId="0" applyFill="1" applyBorder="1" applyAlignment="1">
      <alignment vertical="center"/>
    </xf>
    <xf numFmtId="0" fontId="0" fillId="10" borderId="10" xfId="0" applyFill="1" applyBorder="1" applyAlignment="1">
      <alignment vertical="center"/>
    </xf>
    <xf numFmtId="0" fontId="0" fillId="11" borderId="10" xfId="0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4" borderId="13" xfId="0" applyFill="1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>
      <alignment vertical="center" wrapText="1"/>
    </xf>
    <xf numFmtId="0" fontId="0" fillId="13" borderId="0" xfId="0" applyFill="1" applyAlignment="1" applyProtection="1">
      <alignment vertical="center"/>
      <protection hidden="1"/>
    </xf>
    <xf numFmtId="0" fontId="0" fillId="13" borderId="0" xfId="0" applyFill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8" borderId="19" xfId="0" applyFill="1" applyBorder="1" applyProtection="1">
      <protection locked="0"/>
    </xf>
    <xf numFmtId="0" fontId="0" fillId="12" borderId="10" xfId="0" applyFill="1" applyBorder="1" applyAlignment="1">
      <alignment vertical="center"/>
    </xf>
    <xf numFmtId="1" fontId="0" fillId="14" borderId="11" xfId="0" applyNumberFormat="1" applyFill="1" applyBorder="1" applyAlignment="1">
      <alignment horizontal="center" vertical="center"/>
    </xf>
    <xf numFmtId="1" fontId="0" fillId="14" borderId="20" xfId="0" applyNumberFormat="1" applyFill="1" applyBorder="1" applyAlignment="1">
      <alignment horizontal="center" vertical="center"/>
    </xf>
    <xf numFmtId="1" fontId="0" fillId="14" borderId="26" xfId="0" applyNumberFormat="1" applyFill="1" applyBorder="1" applyAlignment="1">
      <alignment horizontal="center" vertical="center"/>
    </xf>
    <xf numFmtId="1" fontId="0" fillId="14" borderId="17" xfId="0" applyNumberFormat="1" applyFill="1" applyBorder="1" applyAlignment="1">
      <alignment horizontal="center" vertical="center"/>
    </xf>
    <xf numFmtId="0" fontId="1" fillId="12" borderId="19" xfId="0" applyFont="1" applyFill="1" applyBorder="1" applyAlignment="1">
      <alignment horizontal="center" vertical="center" wrapText="1"/>
    </xf>
    <xf numFmtId="0" fontId="1" fillId="12" borderId="41" xfId="0" applyFont="1" applyFill="1" applyBorder="1" applyAlignment="1">
      <alignment horizontal="center" vertical="center" wrapText="1"/>
    </xf>
    <xf numFmtId="0" fontId="1" fillId="12" borderId="36" xfId="0" applyFont="1" applyFill="1" applyBorder="1" applyAlignment="1">
      <alignment horizontal="center" vertical="center" wrapText="1"/>
    </xf>
    <xf numFmtId="0" fontId="1" fillId="12" borderId="37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1" fontId="1" fillId="2" borderId="4" xfId="0" applyNumberFormat="1" applyFont="1" applyFill="1" applyBorder="1"/>
    <xf numFmtId="0" fontId="6" fillId="2" borderId="4" xfId="0" applyFont="1" applyFill="1" applyBorder="1"/>
    <xf numFmtId="0" fontId="0" fillId="12" borderId="46" xfId="0" applyFill="1" applyBorder="1" applyProtection="1">
      <protection hidden="1"/>
    </xf>
    <xf numFmtId="0" fontId="0" fillId="12" borderId="2" xfId="0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45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164" fontId="0" fillId="13" borderId="4" xfId="0" applyNumberFormat="1" applyFill="1" applyBorder="1" applyAlignment="1">
      <alignment horizontal="center"/>
    </xf>
    <xf numFmtId="164" fontId="0" fillId="13" borderId="7" xfId="0" applyNumberForma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1" fontId="0" fillId="14" borderId="25" xfId="0" applyNumberFormat="1" applyFill="1" applyBorder="1" applyAlignment="1">
      <alignment horizontal="center" vertical="center"/>
    </xf>
    <xf numFmtId="1" fontId="0" fillId="14" borderId="13" xfId="0" applyNumberFormat="1" applyFill="1" applyBorder="1" applyAlignment="1">
      <alignment horizontal="center" vertical="center"/>
    </xf>
    <xf numFmtId="165" fontId="6" fillId="6" borderId="32" xfId="0" applyNumberFormat="1" applyFont="1" applyFill="1" applyBorder="1" applyAlignment="1" applyProtection="1">
      <alignment horizontal="center"/>
      <protection hidden="1"/>
    </xf>
    <xf numFmtId="164" fontId="0" fillId="9" borderId="20" xfId="0" applyNumberFormat="1" applyFill="1" applyBorder="1" applyAlignment="1">
      <alignment horizontal="center" vertical="center"/>
    </xf>
    <xf numFmtId="164" fontId="0" fillId="9" borderId="13" xfId="0" applyNumberFormat="1" applyFill="1" applyBorder="1" applyAlignment="1">
      <alignment horizontal="center" vertical="center"/>
    </xf>
    <xf numFmtId="164" fontId="0" fillId="9" borderId="17" xfId="0" applyNumberFormat="1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164" fontId="0" fillId="11" borderId="20" xfId="0" applyNumberFormat="1" applyFill="1" applyBorder="1" applyAlignment="1">
      <alignment horizontal="center" vertical="center"/>
    </xf>
    <xf numFmtId="164" fontId="0" fillId="11" borderId="17" xfId="0" applyNumberFormat="1" applyFill="1" applyBorder="1" applyAlignment="1">
      <alignment horizontal="center" vertical="center"/>
    </xf>
    <xf numFmtId="0" fontId="0" fillId="8" borderId="14" xfId="0" applyFill="1" applyBorder="1" applyAlignment="1">
      <alignment horizontal="left"/>
    </xf>
    <xf numFmtId="0" fontId="12" fillId="8" borderId="24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left"/>
    </xf>
    <xf numFmtId="0" fontId="1" fillId="1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5" fillId="12" borderId="34" xfId="0" applyFont="1" applyFill="1" applyBorder="1" applyAlignment="1">
      <alignment horizontal="center"/>
    </xf>
    <xf numFmtId="0" fontId="5" fillId="12" borderId="40" xfId="0" applyFont="1" applyFill="1" applyBorder="1" applyAlignment="1">
      <alignment horizontal="center"/>
    </xf>
    <xf numFmtId="0" fontId="5" fillId="12" borderId="19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hidden="1"/>
    </xf>
    <xf numFmtId="0" fontId="1" fillId="6" borderId="29" xfId="0" applyFont="1" applyFill="1" applyBorder="1" applyAlignment="1" applyProtection="1">
      <alignment horizontal="center"/>
      <protection hidden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39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wrapText="1"/>
    </xf>
    <xf numFmtId="0" fontId="1" fillId="12" borderId="16" xfId="0" applyFont="1" applyFill="1" applyBorder="1" applyAlignment="1">
      <alignment horizontal="center" wrapText="1"/>
    </xf>
    <xf numFmtId="0" fontId="0" fillId="12" borderId="34" xfId="0" applyFill="1" applyBorder="1" applyAlignment="1" applyProtection="1">
      <alignment horizontal="center"/>
      <protection hidden="1"/>
    </xf>
    <xf numFmtId="0" fontId="0" fillId="12" borderId="40" xfId="0" applyFill="1" applyBorder="1" applyAlignment="1" applyProtection="1">
      <alignment horizontal="center"/>
      <protection hidden="1"/>
    </xf>
    <xf numFmtId="0" fontId="0" fillId="12" borderId="19" xfId="0" applyFill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66CCFF"/>
      <color rgb="FFFFFF99"/>
      <color rgb="FF66FF99"/>
      <color rgb="FFCCECFF"/>
      <color rgb="FF99FFCC"/>
      <color rgb="FF00FF00"/>
      <color rgb="FFFF6699"/>
      <color rgb="FFCC99FF"/>
      <color rgb="FFFFCCFF"/>
      <color rgb="FFBAFE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CA12-9394-4059-B20E-3D54085010B3}">
  <sheetPr codeName="Tabelle1"/>
  <dimension ref="A1:S92"/>
  <sheetViews>
    <sheetView tabSelected="1" zoomScale="75" zoomScaleNormal="75" workbookViewId="0">
      <selection activeCell="D20" sqref="D20:D22"/>
    </sheetView>
  </sheetViews>
  <sheetFormatPr baseColWidth="10" defaultRowHeight="14.4" x14ac:dyDescent="0.3"/>
  <cols>
    <col min="1" max="1" width="3" customWidth="1"/>
    <col min="2" max="2" width="52.77734375" customWidth="1"/>
    <col min="3" max="3" width="8.6640625" customWidth="1"/>
    <col min="4" max="4" width="8" customWidth="1"/>
    <col min="5" max="5" width="1" customWidth="1"/>
    <col min="6" max="9" width="14.5546875" customWidth="1"/>
    <col min="10" max="10" width="12.6640625" customWidth="1"/>
    <col min="11" max="11" width="12.88671875" customWidth="1"/>
    <col min="12" max="12" width="9.109375" customWidth="1"/>
    <col min="13" max="13" width="7" bestFit="1" customWidth="1"/>
    <col min="14" max="14" width="3.88671875" customWidth="1"/>
    <col min="15" max="15" width="7.109375" style="8" bestFit="1" customWidth="1"/>
    <col min="16" max="16" width="7" style="8" bestFit="1" customWidth="1"/>
    <col min="17" max="17" width="17.109375" customWidth="1"/>
    <col min="18" max="18" width="20.109375" customWidth="1"/>
  </cols>
  <sheetData>
    <row r="1" spans="1:17" ht="15" thickBot="1" x14ac:dyDescent="0.35">
      <c r="A1" s="31"/>
      <c r="B1" s="32" t="s">
        <v>53</v>
      </c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7" ht="36" customHeight="1" thickBot="1" x14ac:dyDescent="0.5">
      <c r="A2" s="35"/>
      <c r="B2" s="121" t="s">
        <v>24</v>
      </c>
      <c r="C2" s="122"/>
      <c r="D2" s="123"/>
      <c r="E2" s="36"/>
      <c r="F2" s="126" t="s">
        <v>39</v>
      </c>
      <c r="G2" s="127"/>
      <c r="H2" s="127"/>
      <c r="I2" s="128"/>
      <c r="J2" s="129" t="s">
        <v>60</v>
      </c>
      <c r="K2" s="130"/>
      <c r="L2" s="37"/>
    </row>
    <row r="3" spans="1:17" ht="31.2" customHeight="1" thickBot="1" x14ac:dyDescent="0.35">
      <c r="A3" s="35"/>
      <c r="B3" s="26" t="s">
        <v>26</v>
      </c>
      <c r="C3" s="75" t="s">
        <v>40</v>
      </c>
      <c r="D3" s="76" t="s">
        <v>41</v>
      </c>
      <c r="E3" s="38"/>
      <c r="F3" s="25" t="s">
        <v>35</v>
      </c>
      <c r="G3" s="25" t="s">
        <v>36</v>
      </c>
      <c r="H3" s="25" t="s">
        <v>44</v>
      </c>
      <c r="I3" s="25" t="s">
        <v>37</v>
      </c>
      <c r="J3" s="77" t="s">
        <v>43</v>
      </c>
      <c r="K3" s="78" t="s">
        <v>42</v>
      </c>
      <c r="L3" s="37"/>
      <c r="O3"/>
      <c r="Q3" s="81"/>
    </row>
    <row r="4" spans="1:17" ht="15.6" x14ac:dyDescent="0.3">
      <c r="A4" s="35"/>
      <c r="B4" s="48" t="s">
        <v>28</v>
      </c>
      <c r="C4" s="82"/>
      <c r="D4" s="83"/>
      <c r="E4" s="36"/>
      <c r="F4" s="113" t="str">
        <f>IF(AND(C4&gt;0,C11&lt;&gt;"",C13&gt;0),ROUND(J78,1),F25)</f>
        <v>n.v.</v>
      </c>
      <c r="G4" s="113" t="str">
        <f>IF(AND(C4&gt;0,C14&gt;0),ROUND((113/B69)*(E69+ROUND(G78,0)-(C14-36)-C69-C25),1),F25)</f>
        <v>n.v.</v>
      </c>
      <c r="H4" s="113" t="str">
        <f>IF(AND(D4&gt;0,C11&lt;&gt;"",C13&gt;0),ROUND(K78,1),F25)</f>
        <v>n.v.</v>
      </c>
      <c r="I4" s="113" t="str">
        <f>IF(AND(D4&gt;0,C14&gt;0),ROUND((113/F69)*(J69+ROUND(H78,0)-(C14-36)-G69-C25),1),F25)</f>
        <v>n.v.</v>
      </c>
      <c r="J4" s="71" t="str">
        <f>IF(AND(C4&lt;&gt;"",C11&lt;&gt;""),ROUND(G78,0),F25)</f>
        <v>n.v.</v>
      </c>
      <c r="K4" s="72" t="str">
        <f>IF(AND(D4&lt;&gt;"",C11&lt;&gt;""),ROUND(H78,0),F25)</f>
        <v>n.v.</v>
      </c>
      <c r="L4" s="37"/>
      <c r="O4"/>
      <c r="Q4" s="8"/>
    </row>
    <row r="5" spans="1:17" ht="16.2" thickBot="1" x14ac:dyDescent="0.35">
      <c r="A5" s="35"/>
      <c r="B5" s="49" t="s">
        <v>29</v>
      </c>
      <c r="C5" s="84"/>
      <c r="D5" s="85"/>
      <c r="E5" s="36"/>
      <c r="F5" s="114" t="str">
        <f>IF(AND(C5&gt;0,C11&lt;&gt;"",C13&gt;0,C20&gt;0,C21&gt;0,C22&gt;0),ROUND(J79,1),F25)</f>
        <v>n.v.</v>
      </c>
      <c r="G5" s="114" t="str">
        <f>IF(AND(C5&gt;0,C14&gt;0,C20&gt;0,C21&gt;0,C22&gt;0),ROUND((113/C22)*(C20+ROUND(G79,0)-(C14-36)-C21-C25),1),F25)</f>
        <v>n.v.</v>
      </c>
      <c r="H5" s="114" t="str">
        <f>IF(AND(D5&gt;0,C11&lt;&gt;"",C13&gt;0,C20&gt;0,C21&gt;0,C22&gt;0),ROUND(K79,1),F25)</f>
        <v>n.v.</v>
      </c>
      <c r="I5" s="114" t="str">
        <f>IF(AND(D5&gt;0,C14&gt;0,C20&gt;0,C21&gt;0,C22&gt;0),ROUND((113/C22)*(C20+ROUND(H79,0)-(C14-36)-C21-C25),1),F25)</f>
        <v>n.v.</v>
      </c>
      <c r="J5" s="73" t="str">
        <f>IF(AND(C5&lt;&gt;"",C11&lt;&gt;"",C20&gt;0,C21&gt;0,C22&gt;0),ROUND(G79,0),F25)</f>
        <v>n.v.</v>
      </c>
      <c r="K5" s="74" t="str">
        <f>IF(AND(D5&lt;&gt;"",C11&lt;&gt;"",C20&gt;0,C21&gt;0,C22&gt;0),ROUND(H79,0),F25)</f>
        <v>n.v.</v>
      </c>
      <c r="L5" s="37"/>
      <c r="O5"/>
      <c r="Q5" s="8"/>
    </row>
    <row r="6" spans="1:17" s="7" customFormat="1" ht="9.6" customHeight="1" thickBot="1" x14ac:dyDescent="0.35">
      <c r="A6" s="35"/>
      <c r="B6" s="36"/>
      <c r="C6" s="65"/>
      <c r="D6" s="65"/>
      <c r="E6" s="36"/>
      <c r="F6" s="27"/>
      <c r="G6" s="28"/>
      <c r="H6" s="28"/>
      <c r="I6" s="28"/>
      <c r="J6" s="29"/>
      <c r="K6" s="30"/>
      <c r="L6" s="37"/>
      <c r="P6" s="10"/>
      <c r="Q6" s="10"/>
    </row>
    <row r="7" spans="1:17" ht="16.2" thickBot="1" x14ac:dyDescent="0.35">
      <c r="A7" s="35"/>
      <c r="B7" s="50" t="s">
        <v>45</v>
      </c>
      <c r="C7" s="86"/>
      <c r="D7" s="87"/>
      <c r="E7" s="36"/>
      <c r="F7" s="109" t="str">
        <f>IF(AND(C7&gt;0,C11&lt;&gt;"",C16&gt;0),ROUND(J80+G25,1),F25)</f>
        <v>n.v.</v>
      </c>
      <c r="G7" s="109" t="str">
        <f>IF(AND(C7&gt;0,C17&gt;0),ROUND((113/B65)*(E65+ROUND(J7,0)-(C17-18)-D65-(0.5*C25))+G25,1),F25)</f>
        <v>n.v.</v>
      </c>
      <c r="H7" s="109" t="str">
        <f>IF(AND(D7&gt;0,C11&lt;&gt;"",C16&gt;0),ROUND(K80+G25,1),F25)</f>
        <v>n.v.</v>
      </c>
      <c r="I7" s="109" t="str">
        <f>IF(AND(D7&gt;0,C17&gt;0),ROUND((113/F65)*(J65+ROUND(K7,0)-(C17-18)-H65-(0.5*C25))+G25,1),F25)</f>
        <v>n.v.</v>
      </c>
      <c r="J7" s="71" t="str">
        <f>IF(C7&lt;&gt;"",ROUND(G80,0),F25)</f>
        <v>n.v.</v>
      </c>
      <c r="K7" s="72" t="str">
        <f>IF(D7&lt;&gt;"",ROUND(H80,0),F25)</f>
        <v>n.v.</v>
      </c>
      <c r="L7" s="37"/>
      <c r="O7"/>
      <c r="Q7" s="8"/>
    </row>
    <row r="8" spans="1:17" ht="15.6" x14ac:dyDescent="0.3">
      <c r="A8" s="35"/>
      <c r="B8" s="51" t="s">
        <v>46</v>
      </c>
      <c r="C8" s="88"/>
      <c r="D8" s="89"/>
      <c r="E8" s="36"/>
      <c r="F8" s="110" t="str">
        <f>IF(AND(C8&gt;0,C11&lt;&gt;"",C16&gt;0),ROUND(J81+G25,1),F25)</f>
        <v>n.v.</v>
      </c>
      <c r="G8" s="110" t="str">
        <f>IF(AND(C8&gt;0,C17&gt;0),ROUND((113/B67)*(E67+ROUND(J8,0)-(C17-18)-D67-(0.5*C25))+G25,1),F25)</f>
        <v>n.v.</v>
      </c>
      <c r="H8" s="109" t="str">
        <f>IF(AND(D8&gt;0,C11&lt;&gt;"",C16&gt;0),ROUND(K81+G25,1),F25)</f>
        <v>n.v.</v>
      </c>
      <c r="I8" s="109" t="str">
        <f>IF(AND(D8&gt;0,C17&gt;0),ROUND((113/F67)*(J67+ROUND(K8,0)-(C17-18)-H67-(0.5*C26))+G25,1),F25)</f>
        <v>n.v.</v>
      </c>
      <c r="J8" s="106" t="str">
        <f>IF(C8&lt;&gt;"",ROUND(G81,0),F25)</f>
        <v>n.v.</v>
      </c>
      <c r="K8" s="107" t="str">
        <f>IF(D8&lt;&gt;"",ROUND(H81,0),F25)</f>
        <v>n.v.</v>
      </c>
      <c r="L8" s="37"/>
      <c r="O8"/>
      <c r="Q8" s="8"/>
    </row>
    <row r="9" spans="1:17" ht="16.2" thickBot="1" x14ac:dyDescent="0.35">
      <c r="A9" s="35"/>
      <c r="B9" s="52" t="s">
        <v>47</v>
      </c>
      <c r="C9" s="90"/>
      <c r="D9" s="91"/>
      <c r="E9" s="36"/>
      <c r="F9" s="111" t="str">
        <f>IF(AND(C9&gt;0,C11&lt;&gt;"",C16&gt;0),ROUND(J82+G25,1),F25)</f>
        <v>n.v.</v>
      </c>
      <c r="G9" s="111" t="str">
        <f>IF(AND(C9&gt;0,C17&gt;0,D20&gt;0,D21&gt;0,D22&gt;0),ROUND((113/D22)*(D20+ROUND(J9,0)-(C17-18)-D21-(0.5*C25))+G25,1),F25)</f>
        <v>n.v.</v>
      </c>
      <c r="H9" s="111" t="str">
        <f>IF(AND(D9&gt;0,C11&lt;&gt;"",C16&gt;0),ROUND(K82+G25,1),F25)</f>
        <v>n.v.</v>
      </c>
      <c r="I9" s="111" t="str">
        <f>IF(AND(D9&gt;0,C17&gt;0,D20&gt;0,D21&gt;0,D22&gt;0),ROUND((113/D22)*(D20+ROUND(K9,0)-(C17-18)-D21-(0.5*C25))+G25,1),F25)</f>
        <v>n.v.</v>
      </c>
      <c r="J9" s="73" t="str">
        <f>IF(AND(C9&lt;&gt;"",D20&gt;0,D21&gt;0,D22&gt;0),ROUND(G82,0),F25)</f>
        <v>n.v.</v>
      </c>
      <c r="K9" s="74" t="str">
        <f>IF(AND(D9&lt;&gt;"",D20&gt;0,D21&gt;0,D22&gt;0),ROUND(H82,0),F25)</f>
        <v>n.v.</v>
      </c>
      <c r="L9" s="37"/>
      <c r="O9"/>
      <c r="Q9" s="8"/>
    </row>
    <row r="10" spans="1:17" s="7" customFormat="1" ht="15" thickBot="1" x14ac:dyDescent="0.35">
      <c r="A10" s="35"/>
      <c r="B10" s="36"/>
      <c r="C10" s="36"/>
      <c r="D10" s="36"/>
      <c r="E10" s="40"/>
      <c r="F10" s="40"/>
      <c r="G10" s="28"/>
      <c r="H10" s="28"/>
      <c r="I10" s="28"/>
      <c r="J10" s="36"/>
      <c r="K10" s="36"/>
      <c r="L10" s="37"/>
      <c r="O10" s="10"/>
      <c r="P10" s="10"/>
    </row>
    <row r="11" spans="1:17" ht="15" thickBot="1" x14ac:dyDescent="0.35">
      <c r="A11" s="35"/>
      <c r="B11" s="70" t="s">
        <v>52</v>
      </c>
      <c r="C11" s="66"/>
      <c r="D11" s="36"/>
      <c r="E11" s="41"/>
      <c r="F11" s="41"/>
      <c r="G11" s="36"/>
      <c r="H11" s="36"/>
      <c r="I11" s="36"/>
      <c r="J11" s="36"/>
      <c r="K11" s="36"/>
      <c r="L11" s="37"/>
    </row>
    <row r="12" spans="1:17" ht="7.8" customHeight="1" thickBot="1" x14ac:dyDescent="0.35">
      <c r="A12" s="35"/>
      <c r="B12" s="38"/>
      <c r="C12" s="47"/>
      <c r="D12" s="36"/>
      <c r="E12" s="41"/>
      <c r="F12" s="41"/>
      <c r="G12" s="36"/>
      <c r="H12" s="36"/>
      <c r="I12" s="36"/>
      <c r="J12" s="36"/>
      <c r="K12" s="36"/>
      <c r="L12" s="37"/>
    </row>
    <row r="13" spans="1:17" ht="15" thickBot="1" x14ac:dyDescent="0.35">
      <c r="A13" s="35"/>
      <c r="B13" s="53" t="s">
        <v>48</v>
      </c>
      <c r="C13" s="67"/>
      <c r="D13" s="36"/>
      <c r="E13" s="41"/>
      <c r="F13" s="36"/>
      <c r="G13" s="36"/>
      <c r="H13" s="36"/>
      <c r="I13" s="36"/>
      <c r="J13" s="36"/>
      <c r="K13" s="36"/>
      <c r="L13" s="37"/>
    </row>
    <row r="14" spans="1:17" ht="15" thickBot="1" x14ac:dyDescent="0.35">
      <c r="A14" s="35"/>
      <c r="B14" s="54" t="s">
        <v>49</v>
      </c>
      <c r="C14" s="67"/>
      <c r="D14" s="36"/>
      <c r="E14" s="41"/>
      <c r="F14" s="36"/>
      <c r="G14" s="36"/>
      <c r="H14" s="36"/>
      <c r="I14" s="36"/>
      <c r="J14" s="36"/>
      <c r="K14" s="36"/>
      <c r="L14" s="37"/>
    </row>
    <row r="15" spans="1:17" s="7" customFormat="1" ht="15" thickBot="1" x14ac:dyDescent="0.35">
      <c r="A15" s="35"/>
      <c r="B15" s="36"/>
      <c r="C15" s="39"/>
      <c r="D15" s="36"/>
      <c r="E15" s="41"/>
      <c r="F15" s="36"/>
      <c r="G15" s="36"/>
      <c r="H15" s="36"/>
      <c r="I15" s="36"/>
      <c r="J15" s="36"/>
      <c r="K15" s="36"/>
      <c r="L15" s="37"/>
      <c r="O15" s="10"/>
      <c r="P15" s="10"/>
    </row>
    <row r="16" spans="1:17" ht="15" thickBot="1" x14ac:dyDescent="0.35">
      <c r="A16" s="35"/>
      <c r="B16" s="55" t="s">
        <v>50</v>
      </c>
      <c r="C16" s="67"/>
      <c r="D16" s="36"/>
      <c r="E16" s="41"/>
      <c r="F16" s="36"/>
      <c r="G16" s="36"/>
      <c r="H16" s="36"/>
      <c r="I16" s="36"/>
      <c r="J16" s="36"/>
      <c r="K16" s="36"/>
      <c r="L16" s="37"/>
    </row>
    <row r="17" spans="1:16" ht="15" thickBot="1" x14ac:dyDescent="0.35">
      <c r="A17" s="35"/>
      <c r="B17" s="55" t="s">
        <v>51</v>
      </c>
      <c r="C17" s="68"/>
      <c r="D17" s="36"/>
      <c r="E17" s="41"/>
      <c r="F17" s="134" t="s">
        <v>57</v>
      </c>
      <c r="G17" s="134"/>
      <c r="H17" s="134"/>
      <c r="I17" s="134"/>
      <c r="J17" s="36"/>
      <c r="K17" s="36"/>
      <c r="L17" s="37"/>
    </row>
    <row r="18" spans="1:16" ht="15" thickBot="1" x14ac:dyDescent="0.35">
      <c r="A18" s="35"/>
      <c r="B18" s="36"/>
      <c r="C18" s="36"/>
      <c r="D18" s="36"/>
      <c r="E18" s="41"/>
      <c r="F18" s="131" t="s">
        <v>58</v>
      </c>
      <c r="G18" s="132"/>
      <c r="H18" s="132"/>
      <c r="I18" s="133"/>
      <c r="J18" s="36"/>
      <c r="K18" s="36"/>
      <c r="L18" s="37"/>
    </row>
    <row r="19" spans="1:16" ht="15" thickBot="1" x14ac:dyDescent="0.35">
      <c r="A19" s="35"/>
      <c r="B19" s="56" t="s">
        <v>27</v>
      </c>
      <c r="C19" s="79" t="s">
        <v>22</v>
      </c>
      <c r="D19" s="80" t="s">
        <v>12</v>
      </c>
      <c r="E19" s="41"/>
      <c r="F19" s="95"/>
      <c r="G19" s="98" t="s">
        <v>55</v>
      </c>
      <c r="H19" s="98" t="s">
        <v>56</v>
      </c>
      <c r="I19" s="99" t="s">
        <v>59</v>
      </c>
      <c r="J19" s="36"/>
      <c r="K19" s="36"/>
      <c r="L19" s="37"/>
    </row>
    <row r="20" spans="1:16" x14ac:dyDescent="0.3">
      <c r="A20" s="35"/>
      <c r="B20" s="57" t="s">
        <v>2</v>
      </c>
      <c r="C20" s="58"/>
      <c r="D20" s="58"/>
      <c r="E20" s="41"/>
      <c r="F20" s="96" t="s">
        <v>2</v>
      </c>
      <c r="G20" s="100">
        <v>71</v>
      </c>
      <c r="H20" s="100">
        <v>35</v>
      </c>
      <c r="I20" s="101">
        <v>36</v>
      </c>
      <c r="J20" s="36"/>
      <c r="K20" s="36"/>
      <c r="L20" s="37"/>
    </row>
    <row r="21" spans="1:16" x14ac:dyDescent="0.3">
      <c r="A21" s="35"/>
      <c r="B21" s="59" t="s">
        <v>0</v>
      </c>
      <c r="C21" s="60"/>
      <c r="D21" s="60"/>
      <c r="E21" s="41"/>
      <c r="F21" s="96" t="s">
        <v>0</v>
      </c>
      <c r="G21" s="102">
        <v>69</v>
      </c>
      <c r="H21" s="102">
        <v>34.1</v>
      </c>
      <c r="I21" s="103">
        <v>34.9</v>
      </c>
      <c r="J21" s="36"/>
      <c r="K21" s="36"/>
      <c r="L21" s="37"/>
    </row>
    <row r="22" spans="1:16" ht="15" thickBot="1" x14ac:dyDescent="0.35">
      <c r="A22" s="35"/>
      <c r="B22" s="61" t="s">
        <v>1</v>
      </c>
      <c r="C22" s="62"/>
      <c r="D22" s="62"/>
      <c r="E22" s="41"/>
      <c r="F22" s="97" t="s">
        <v>1</v>
      </c>
      <c r="G22" s="104">
        <v>122</v>
      </c>
      <c r="H22" s="104">
        <v>126</v>
      </c>
      <c r="I22" s="105">
        <v>117</v>
      </c>
      <c r="J22" s="36"/>
      <c r="K22" s="36"/>
      <c r="L22" s="37"/>
    </row>
    <row r="23" spans="1:16" s="7" customFormat="1" ht="15" thickBot="1" x14ac:dyDescent="0.35">
      <c r="A23" s="35"/>
      <c r="B23" s="38"/>
      <c r="C23" s="65"/>
      <c r="D23" s="65"/>
      <c r="E23" s="41"/>
      <c r="F23" s="41"/>
      <c r="G23" s="36"/>
      <c r="H23" s="36"/>
      <c r="I23" s="36"/>
      <c r="J23" s="36"/>
      <c r="K23" s="36"/>
      <c r="L23" s="37"/>
      <c r="O23" s="10"/>
      <c r="P23" s="10"/>
    </row>
    <row r="24" spans="1:16" ht="15" thickBot="1" x14ac:dyDescent="0.35">
      <c r="A24" s="35"/>
      <c r="B24" s="36"/>
      <c r="C24" s="36"/>
      <c r="D24" s="36"/>
      <c r="E24" s="41"/>
      <c r="F24" s="115"/>
      <c r="G24" s="117" t="s">
        <v>21</v>
      </c>
      <c r="H24" s="116"/>
      <c r="I24" s="36"/>
      <c r="J24" s="36"/>
      <c r="K24" s="36"/>
      <c r="L24" s="37"/>
    </row>
    <row r="25" spans="1:16" ht="29.4" thickBot="1" x14ac:dyDescent="0.35">
      <c r="A25" s="35"/>
      <c r="B25" s="63" t="s">
        <v>23</v>
      </c>
      <c r="C25" s="69"/>
      <c r="D25" s="38"/>
      <c r="E25" s="64"/>
      <c r="F25" s="112" t="s">
        <v>25</v>
      </c>
      <c r="G25" s="24" t="str">
        <f>IF(OR(C16&gt;0,C17&gt;0)*AND(C11&lt;&gt;""),ROUND(((C11*1.04)+2.4)/2,1),F25)</f>
        <v>n.v.</v>
      </c>
      <c r="H25" s="23"/>
      <c r="I25" s="36"/>
      <c r="J25" s="42"/>
      <c r="K25" s="42"/>
      <c r="L25" s="37"/>
    </row>
    <row r="26" spans="1:16" ht="15.6" customHeight="1" thickBot="1" x14ac:dyDescent="0.35">
      <c r="A26" s="43"/>
      <c r="B26" s="44" t="s">
        <v>61</v>
      </c>
      <c r="C26" s="44"/>
      <c r="D26" s="44"/>
      <c r="E26" s="45"/>
      <c r="F26" s="45"/>
      <c r="G26" s="44"/>
      <c r="H26" s="44"/>
      <c r="I26" s="44"/>
      <c r="J26" s="44"/>
      <c r="K26" s="44"/>
      <c r="L26" s="46"/>
    </row>
    <row r="58" spans="2:19" hidden="1" x14ac:dyDescent="0.3"/>
    <row r="59" spans="2:19" hidden="1" x14ac:dyDescent="0.3"/>
    <row r="60" spans="2:19" hidden="1" x14ac:dyDescent="0.3">
      <c r="B60" s="7"/>
      <c r="C60" s="7"/>
      <c r="D60" s="7"/>
      <c r="G60" t="s">
        <v>12</v>
      </c>
      <c r="H60" t="s">
        <v>13</v>
      </c>
    </row>
    <row r="61" spans="2:19" hidden="1" x14ac:dyDescent="0.3">
      <c r="B61" s="7"/>
      <c r="C61" s="7"/>
      <c r="D61" s="7"/>
      <c r="G61" t="s">
        <v>16</v>
      </c>
      <c r="H61" t="s">
        <v>17</v>
      </c>
    </row>
    <row r="62" spans="2:19" hidden="1" x14ac:dyDescent="0.3"/>
    <row r="63" spans="2:19" hidden="1" x14ac:dyDescent="0.3">
      <c r="B63" s="119" t="s">
        <v>5</v>
      </c>
      <c r="C63" s="119"/>
      <c r="D63" s="119"/>
      <c r="E63" s="119"/>
      <c r="F63" s="120" t="s">
        <v>6</v>
      </c>
      <c r="G63" s="120"/>
      <c r="H63" s="120"/>
      <c r="I63" s="120"/>
      <c r="J63" s="120"/>
      <c r="O63" s="118" t="s">
        <v>54</v>
      </c>
      <c r="P63" s="118"/>
      <c r="Q63" s="118"/>
      <c r="R63" s="118"/>
      <c r="S63" s="118"/>
    </row>
    <row r="64" spans="2:19" hidden="1" x14ac:dyDescent="0.3">
      <c r="B64" s="1" t="s">
        <v>1</v>
      </c>
      <c r="C64" s="1" t="s">
        <v>0</v>
      </c>
      <c r="D64" s="1" t="s">
        <v>7</v>
      </c>
      <c r="E64" s="1" t="s">
        <v>2</v>
      </c>
      <c r="F64" s="2" t="s">
        <v>1</v>
      </c>
      <c r="G64" s="2" t="s">
        <v>0</v>
      </c>
      <c r="H64" s="2" t="s">
        <v>8</v>
      </c>
      <c r="I64" s="2"/>
      <c r="J64" s="2" t="s">
        <v>2</v>
      </c>
      <c r="K64" t="s">
        <v>14</v>
      </c>
      <c r="L64" t="s">
        <v>15</v>
      </c>
      <c r="O64" s="94" t="s">
        <v>1</v>
      </c>
      <c r="P64" s="94" t="s">
        <v>0</v>
      </c>
      <c r="Q64" s="94" t="s">
        <v>8</v>
      </c>
      <c r="R64" s="94"/>
      <c r="S64" s="94" t="s">
        <v>2</v>
      </c>
    </row>
    <row r="65" spans="1:19" hidden="1" x14ac:dyDescent="0.3">
      <c r="A65" s="3" t="s">
        <v>3</v>
      </c>
      <c r="B65" s="92">
        <v>132</v>
      </c>
      <c r="C65" s="1"/>
      <c r="D65" s="92">
        <v>37.1</v>
      </c>
      <c r="E65" s="93">
        <v>36</v>
      </c>
      <c r="F65" s="2">
        <v>137</v>
      </c>
      <c r="G65" s="2"/>
      <c r="H65" s="2">
        <v>36.1</v>
      </c>
      <c r="I65" s="2"/>
      <c r="J65" s="2">
        <v>36</v>
      </c>
      <c r="N65" s="3" t="s">
        <v>3</v>
      </c>
      <c r="O65" s="2">
        <v>126</v>
      </c>
      <c r="P65" s="2"/>
      <c r="Q65" s="2">
        <v>34.1</v>
      </c>
      <c r="R65" s="2"/>
      <c r="S65" s="2">
        <v>35</v>
      </c>
    </row>
    <row r="66" spans="1:19" hidden="1" x14ac:dyDescent="0.3">
      <c r="A66" s="3" t="s">
        <v>9</v>
      </c>
      <c r="B66" s="1">
        <v>132</v>
      </c>
      <c r="C66" s="1">
        <v>74.2</v>
      </c>
      <c r="D66" s="1"/>
      <c r="E66" s="1">
        <v>72</v>
      </c>
      <c r="F66" s="2">
        <v>137</v>
      </c>
      <c r="G66" s="2">
        <v>72.2</v>
      </c>
      <c r="H66" s="2"/>
      <c r="I66" s="2"/>
      <c r="J66" s="2">
        <v>72</v>
      </c>
      <c r="N66" s="3" t="s">
        <v>9</v>
      </c>
      <c r="O66" s="2">
        <v>126</v>
      </c>
      <c r="P66" s="2">
        <v>68.2</v>
      </c>
      <c r="Q66" s="2"/>
      <c r="R66" s="2"/>
      <c r="S66" s="2">
        <v>70</v>
      </c>
    </row>
    <row r="67" spans="1:19" hidden="1" x14ac:dyDescent="0.3">
      <c r="A67" s="3" t="s">
        <v>4</v>
      </c>
      <c r="B67" s="1">
        <v>130</v>
      </c>
      <c r="C67" s="1"/>
      <c r="D67" s="1">
        <v>37.6</v>
      </c>
      <c r="E67" s="1">
        <v>36</v>
      </c>
      <c r="F67" s="2">
        <v>130</v>
      </c>
      <c r="G67" s="2"/>
      <c r="H67" s="2">
        <v>36.6</v>
      </c>
      <c r="I67" s="2"/>
      <c r="J67" s="2">
        <v>36</v>
      </c>
      <c r="N67" s="3" t="s">
        <v>4</v>
      </c>
      <c r="O67" s="2">
        <v>117</v>
      </c>
      <c r="P67" s="2"/>
      <c r="Q67" s="2">
        <v>34.9</v>
      </c>
      <c r="R67" s="2"/>
      <c r="S67" s="2">
        <v>36</v>
      </c>
    </row>
    <row r="68" spans="1:19" hidden="1" x14ac:dyDescent="0.3">
      <c r="A68" s="3" t="s">
        <v>10</v>
      </c>
      <c r="B68" s="1">
        <v>130</v>
      </c>
      <c r="C68" s="1">
        <v>75.2</v>
      </c>
      <c r="D68" s="1"/>
      <c r="E68" s="1">
        <v>72</v>
      </c>
      <c r="F68" s="2">
        <v>130</v>
      </c>
      <c r="G68" s="2">
        <v>73.2</v>
      </c>
      <c r="H68" s="2"/>
      <c r="I68" s="2"/>
      <c r="J68" s="2">
        <v>72</v>
      </c>
      <c r="N68" s="3" t="s">
        <v>10</v>
      </c>
      <c r="O68" s="2">
        <v>117</v>
      </c>
      <c r="P68" s="2">
        <v>69.8</v>
      </c>
      <c r="Q68" s="2"/>
      <c r="R68" s="2"/>
      <c r="S68" s="2">
        <v>72</v>
      </c>
    </row>
    <row r="69" spans="1:19" hidden="1" x14ac:dyDescent="0.3">
      <c r="A69" s="3" t="s">
        <v>11</v>
      </c>
      <c r="B69" s="1">
        <v>131</v>
      </c>
      <c r="C69" s="1">
        <v>74.7</v>
      </c>
      <c r="D69" s="1"/>
      <c r="E69" s="1">
        <v>72</v>
      </c>
      <c r="F69" s="2">
        <v>133</v>
      </c>
      <c r="G69" s="4">
        <v>72.7</v>
      </c>
      <c r="H69" s="2"/>
      <c r="I69" s="2"/>
      <c r="J69" s="2">
        <v>72</v>
      </c>
      <c r="N69" s="3" t="s">
        <v>11</v>
      </c>
      <c r="O69" s="2">
        <v>122</v>
      </c>
      <c r="P69" s="4">
        <v>69</v>
      </c>
      <c r="Q69" s="2"/>
      <c r="R69" s="2"/>
      <c r="S69" s="2">
        <v>71</v>
      </c>
    </row>
    <row r="70" spans="1:19" hidden="1" x14ac:dyDescent="0.3">
      <c r="A70" s="3"/>
    </row>
    <row r="71" spans="1:19" hidden="1" x14ac:dyDescent="0.3"/>
    <row r="72" spans="1:19" hidden="1" x14ac:dyDescent="0.3">
      <c r="H72" s="5">
        <v>36</v>
      </c>
    </row>
    <row r="73" spans="1:19" hidden="1" x14ac:dyDescent="0.3">
      <c r="H73" s="5">
        <v>37.299999999999997</v>
      </c>
    </row>
    <row r="74" spans="1:19" ht="15" hidden="1" thickBot="1" x14ac:dyDescent="0.35">
      <c r="H74" s="6">
        <v>129</v>
      </c>
    </row>
    <row r="75" spans="1:19" ht="15" hidden="1" thickBot="1" x14ac:dyDescent="0.35"/>
    <row r="76" spans="1:19" hidden="1" x14ac:dyDescent="0.3">
      <c r="G76" s="124" t="s">
        <v>18</v>
      </c>
      <c r="H76" s="125"/>
      <c r="I76" s="5"/>
      <c r="J76" s="13" t="s">
        <v>38</v>
      </c>
      <c r="K76" s="13"/>
    </row>
    <row r="77" spans="1:19" ht="15" hidden="1" thickBot="1" x14ac:dyDescent="0.35">
      <c r="G77" s="9" t="s">
        <v>5</v>
      </c>
      <c r="H77" s="12" t="s">
        <v>6</v>
      </c>
      <c r="I77" s="5"/>
      <c r="J77" s="14" t="s">
        <v>19</v>
      </c>
      <c r="K77" s="14" t="s">
        <v>20</v>
      </c>
    </row>
    <row r="78" spans="1:19" hidden="1" x14ac:dyDescent="0.3">
      <c r="F78" s="5" t="s">
        <v>30</v>
      </c>
      <c r="G78" s="11">
        <f>C11*(B69/113)+(C69-E69)</f>
        <v>2.7000000000000028</v>
      </c>
      <c r="H78" s="16">
        <f>C11*(F69/113)+(G69-J69)</f>
        <v>0.70000000000000284</v>
      </c>
      <c r="I78" s="5" t="s">
        <v>30</v>
      </c>
      <c r="J78" s="15">
        <f>(113/B69)*(C13-C69-C25)</f>
        <v>-64.435877862595419</v>
      </c>
      <c r="K78" s="15">
        <f>(113/F69)*(C13-G69-C25)</f>
        <v>-61.767669172932337</v>
      </c>
    </row>
    <row r="79" spans="1:19" hidden="1" x14ac:dyDescent="0.3">
      <c r="F79" s="5" t="s">
        <v>31</v>
      </c>
      <c r="G79" s="17">
        <f>C11*(C22/113)+(C21-C20)</f>
        <v>0</v>
      </c>
      <c r="H79" s="18">
        <f>C11*(C22/113)+(C21-C20)</f>
        <v>0</v>
      </c>
      <c r="I79" s="5" t="s">
        <v>31</v>
      </c>
      <c r="J79" s="15" t="e">
        <f>(113/C22)*(C13-C21-C25)</f>
        <v>#DIV/0!</v>
      </c>
      <c r="K79" s="15" t="e">
        <f>(113/C22)*(C13-C21-C25)</f>
        <v>#DIV/0!</v>
      </c>
    </row>
    <row r="80" spans="1:19" hidden="1" x14ac:dyDescent="0.3">
      <c r="F80" s="5" t="s">
        <v>32</v>
      </c>
      <c r="G80" s="19">
        <f>ROUND(C11/2,1)*(B65/113)+(D65-E65)</f>
        <v>1.1000000000000014</v>
      </c>
      <c r="H80" s="20">
        <f>ROUND(C11/2,1)*(F65/113)+(H65-J65)</f>
        <v>0.10000000000000142</v>
      </c>
      <c r="I80" s="5" t="s">
        <v>32</v>
      </c>
      <c r="J80" s="15">
        <f>(C16-D65-(0.5*C25))*(113/B65)</f>
        <v>-31.759848484848487</v>
      </c>
      <c r="K80" s="15">
        <f>(C16-H65-(0.5*C25))*(113/F65)</f>
        <v>-29.775912408759126</v>
      </c>
    </row>
    <row r="81" spans="6:11" hidden="1" x14ac:dyDescent="0.3">
      <c r="F81" s="5" t="s">
        <v>33</v>
      </c>
      <c r="G81" s="19">
        <f>ROUND(C11/2,1)*(B67/113)+(D67-E67)</f>
        <v>1.6000000000000014</v>
      </c>
      <c r="H81" s="108">
        <f>ROUND(C11/2,1)*(F67/113)+(H67-J67)</f>
        <v>0.60000000000000142</v>
      </c>
      <c r="I81" s="5" t="s">
        <v>33</v>
      </c>
      <c r="J81" s="15">
        <f>(C16-D67-(0.5*C25))*(113/B67)</f>
        <v>-32.683076923076925</v>
      </c>
      <c r="K81" s="15">
        <f>(C16-H67-(0.5*C25))*(113/F67)</f>
        <v>-31.813846153846157</v>
      </c>
    </row>
    <row r="82" spans="6:11" ht="15" hidden="1" thickBot="1" x14ac:dyDescent="0.35">
      <c r="F82" s="5" t="s">
        <v>34</v>
      </c>
      <c r="G82" s="21">
        <f>ROUND(C11/2,1)*(D22/113)+(D21-D20)</f>
        <v>0</v>
      </c>
      <c r="H82" s="22">
        <f>ROUND(C11/2,1)*(D22/113)+(D21-D20)</f>
        <v>0</v>
      </c>
      <c r="I82" s="5" t="s">
        <v>34</v>
      </c>
      <c r="J82" s="15" t="e">
        <f>(113/D22) *(C16-D21-(0.5*C25))</f>
        <v>#DIV/0!</v>
      </c>
      <c r="K82" s="15" t="e">
        <f>(C16-D21-(0.5*C25))*(113/D22)</f>
        <v>#DIV/0!</v>
      </c>
    </row>
    <row r="83" spans="6:11" hidden="1" x14ac:dyDescent="0.3"/>
    <row r="84" spans="6:11" hidden="1" x14ac:dyDescent="0.3"/>
    <row r="85" spans="6:11" hidden="1" x14ac:dyDescent="0.3"/>
    <row r="86" spans="6:11" hidden="1" x14ac:dyDescent="0.3"/>
    <row r="87" spans="6:11" hidden="1" x14ac:dyDescent="0.3"/>
    <row r="88" spans="6:11" hidden="1" x14ac:dyDescent="0.3"/>
    <row r="89" spans="6:11" hidden="1" x14ac:dyDescent="0.3"/>
    <row r="90" spans="6:11" hidden="1" x14ac:dyDescent="0.3"/>
    <row r="91" spans="6:11" hidden="1" x14ac:dyDescent="0.3"/>
    <row r="92" spans="6:11" hidden="1" x14ac:dyDescent="0.3"/>
  </sheetData>
  <sheetProtection algorithmName="SHA-512" hashValue="qxITzGQOVwEn9CFP5d/IKsCocc2OCdHxNBktHJouS6h0eel4k/NDjCFFmUS5+sea9ABT1qZ7hiuaGksjJ/dYxw==" saltValue="+3ZElyUuTpcLs+U9MOlsQA==" spinCount="100000" sheet="1" selectLockedCells="1"/>
  <protectedRanges>
    <protectedRange algorithmName="SHA-512" hashValue="DV3PcHTxNb/cK7poUSFBX7JvT5f7ed9M9K/GWourmnpat0vkNkQLmhOtxEX2IAnfsTcNuCVJu8SUZzwXzIimXw==" saltValue="NQfwYyFFZbA13HPJH+JgKA==" spinCount="100000" sqref="F2:H2 H3:H6 I3 F3:F6" name="Bereich1"/>
    <protectedRange algorithmName="SHA-512" hashValue="DV3PcHTxNb/cK7poUSFBX7JvT5f7ed9M9K/GWourmnpat0vkNkQLmhOtxEX2IAnfsTcNuCVJu8SUZzwXzIimXw==" saltValue="NQfwYyFFZbA13HPJH+JgKA==" spinCount="100000" sqref="F7:F9" name="Bereich1_1"/>
    <protectedRange algorithmName="SHA-512" hashValue="DV3PcHTxNb/cK7poUSFBX7JvT5f7ed9M9K/GWourmnpat0vkNkQLmhOtxEX2IAnfsTcNuCVJu8SUZzwXzIimXw==" saltValue="NQfwYyFFZbA13HPJH+JgKA==" spinCount="100000" sqref="H7:H9" name="Bereich1_2"/>
  </protectedRanges>
  <mergeCells count="9">
    <mergeCell ref="O63:S63"/>
    <mergeCell ref="B63:E63"/>
    <mergeCell ref="F63:J63"/>
    <mergeCell ref="B2:D2"/>
    <mergeCell ref="G76:H76"/>
    <mergeCell ref="F2:I2"/>
    <mergeCell ref="J2:K2"/>
    <mergeCell ref="F18:I18"/>
    <mergeCell ref="F17:I1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Chmill</dc:creator>
  <cp:lastModifiedBy>Renate Chmill</cp:lastModifiedBy>
  <dcterms:created xsi:type="dcterms:W3CDTF">2024-02-02T12:02:14Z</dcterms:created>
  <dcterms:modified xsi:type="dcterms:W3CDTF">2026-02-06T14:28:18Z</dcterms:modified>
</cp:coreProperties>
</file>